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c88399\Desktop\Templates\"/>
    </mc:Choice>
  </mc:AlternateContent>
  <bookViews>
    <workbookView xWindow="0" yWindow="0" windowWidth="17490" windowHeight="7095"/>
  </bookViews>
  <sheets>
    <sheet name="Sample - Bi-Weekly Payroll" sheetId="1" r:id="rId1"/>
    <sheet name="Sheet1" sheetId="2" r:id="rId2"/>
  </sheets>
  <definedNames>
    <definedName name="_xlnm.Print_Area" localSheetId="0">'Sample - Bi-Weekly Payroll'!$A$1:$O$59</definedName>
    <definedName name="_xlnm.Print_Titles" localSheetId="0">'Sample - Bi-Weekly Payroll'!$B:$B,'Sample - Bi-Weekly Payroll'!$1:$3</definedName>
  </definedNames>
  <calcPr calcId="179017"/>
</workbook>
</file>

<file path=xl/calcChain.xml><?xml version="1.0" encoding="utf-8"?>
<calcChain xmlns="http://schemas.openxmlformats.org/spreadsheetml/2006/main">
  <c r="O50" i="1" l="1"/>
  <c r="O49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O46" i="1"/>
  <c r="O45" i="1"/>
  <c r="O44" i="1"/>
  <c r="O43" i="1"/>
  <c r="O42" i="1"/>
  <c r="O41" i="1"/>
  <c r="F40" i="1"/>
  <c r="O40" i="1" s="1"/>
  <c r="O39" i="1"/>
  <c r="O38" i="1"/>
  <c r="O37" i="1"/>
  <c r="O36" i="1"/>
  <c r="H35" i="1"/>
  <c r="O35" i="1" s="1"/>
  <c r="O34" i="1"/>
  <c r="C33" i="1"/>
  <c r="O33" i="1" s="1"/>
  <c r="A31" i="1"/>
  <c r="M31" i="1" s="1"/>
  <c r="N30" i="1"/>
  <c r="M30" i="1"/>
  <c r="L30" i="1"/>
  <c r="K30" i="1"/>
  <c r="J30" i="1"/>
  <c r="I30" i="1"/>
  <c r="H30" i="1"/>
  <c r="G30" i="1"/>
  <c r="F30" i="1"/>
  <c r="E30" i="1"/>
  <c r="D30" i="1"/>
  <c r="C30" i="1"/>
  <c r="Q27" i="1"/>
  <c r="N26" i="1"/>
  <c r="J26" i="1"/>
  <c r="I26" i="1"/>
  <c r="H26" i="1"/>
  <c r="E26" i="1"/>
  <c r="O25" i="1"/>
  <c r="O24" i="1"/>
  <c r="O23" i="1"/>
  <c r="O22" i="1"/>
  <c r="Q21" i="1"/>
  <c r="P21" i="1"/>
  <c r="N21" i="1"/>
  <c r="M21" i="1"/>
  <c r="L21" i="1"/>
  <c r="K21" i="1"/>
  <c r="J21" i="1"/>
  <c r="I21" i="1"/>
  <c r="H21" i="1"/>
  <c r="G21" i="1"/>
  <c r="F21" i="1"/>
  <c r="E21" i="1"/>
  <c r="D21" i="1"/>
  <c r="N20" i="1"/>
  <c r="N27" i="1" s="1"/>
  <c r="M20" i="1"/>
  <c r="M27" i="1" s="1"/>
  <c r="L20" i="1"/>
  <c r="L27" i="1" s="1"/>
  <c r="K20" i="1"/>
  <c r="J20" i="1"/>
  <c r="J27" i="1" s="1"/>
  <c r="I20" i="1"/>
  <c r="H20" i="1"/>
  <c r="G20" i="1"/>
  <c r="F20" i="1"/>
  <c r="F27" i="1" s="1"/>
  <c r="E20" i="1"/>
  <c r="D20" i="1"/>
  <c r="D27" i="1" s="1"/>
  <c r="C20" i="1"/>
  <c r="C27" i="1" s="1"/>
  <c r="N12" i="1"/>
  <c r="M12" i="1"/>
  <c r="L12" i="1"/>
  <c r="K12" i="1"/>
  <c r="J12" i="1"/>
  <c r="I12" i="1"/>
  <c r="H12" i="1"/>
  <c r="G12" i="1"/>
  <c r="F12" i="1"/>
  <c r="E12" i="1"/>
  <c r="D12" i="1"/>
  <c r="C12" i="1"/>
  <c r="N7" i="1"/>
  <c r="M7" i="1"/>
  <c r="L7" i="1"/>
  <c r="K7" i="1"/>
  <c r="J7" i="1"/>
  <c r="I7" i="1"/>
  <c r="H7" i="1"/>
  <c r="G7" i="1"/>
  <c r="F7" i="1"/>
  <c r="E7" i="1"/>
  <c r="D7" i="1"/>
  <c r="C7" i="1"/>
  <c r="C31" i="1" l="1"/>
  <c r="O21" i="1"/>
  <c r="I27" i="1"/>
  <c r="H27" i="1"/>
  <c r="K31" i="1"/>
  <c r="K32" i="1" s="1"/>
  <c r="C32" i="1"/>
  <c r="C51" i="1" s="1"/>
  <c r="H31" i="1"/>
  <c r="H32" i="1" s="1"/>
  <c r="O48" i="1"/>
  <c r="E27" i="1"/>
  <c r="G31" i="1"/>
  <c r="G32" i="1" s="1"/>
  <c r="G51" i="1" s="1"/>
  <c r="G53" i="1" s="1"/>
  <c r="G27" i="1"/>
  <c r="K27" i="1"/>
  <c r="D31" i="1"/>
  <c r="D32" i="1" s="1"/>
  <c r="L31" i="1"/>
  <c r="L32" i="1" s="1"/>
  <c r="L51" i="1" s="1"/>
  <c r="L53" i="1" s="1"/>
  <c r="M32" i="1"/>
  <c r="M51" i="1" s="1"/>
  <c r="O20" i="1"/>
  <c r="O26" i="1"/>
  <c r="O30" i="1"/>
  <c r="D51" i="1"/>
  <c r="D54" i="1" s="1"/>
  <c r="F31" i="1"/>
  <c r="F32" i="1" s="1"/>
  <c r="J31" i="1"/>
  <c r="J32" i="1" s="1"/>
  <c r="N31" i="1"/>
  <c r="N32" i="1" s="1"/>
  <c r="E31" i="1"/>
  <c r="I31" i="1"/>
  <c r="D53" i="1" l="1"/>
  <c r="K51" i="1"/>
  <c r="H51" i="1"/>
  <c r="H54" i="1" s="1"/>
  <c r="K53" i="1"/>
  <c r="C53" i="1"/>
  <c r="C54" i="1"/>
  <c r="C55" i="1" s="1"/>
  <c r="D18" i="1" s="1"/>
  <c r="D55" i="1" s="1"/>
  <c r="E18" i="1" s="1"/>
  <c r="J51" i="1"/>
  <c r="J54" i="1" s="1"/>
  <c r="K54" i="1"/>
  <c r="N51" i="1"/>
  <c r="N54" i="1" s="1"/>
  <c r="M54" i="1"/>
  <c r="M53" i="1"/>
  <c r="E32" i="1"/>
  <c r="O32" i="1" s="1"/>
  <c r="I32" i="1"/>
  <c r="I51" i="1" s="1"/>
  <c r="O31" i="1"/>
  <c r="L54" i="1"/>
  <c r="G54" i="1"/>
  <c r="N53" i="1"/>
  <c r="O27" i="1"/>
  <c r="F51" i="1"/>
  <c r="J53" i="1" l="1"/>
  <c r="H53" i="1"/>
  <c r="I54" i="1"/>
  <c r="I53" i="1"/>
  <c r="P39" i="1"/>
  <c r="P37" i="1"/>
  <c r="P27" i="1"/>
  <c r="P49" i="1"/>
  <c r="P47" i="1"/>
  <c r="P45" i="1"/>
  <c r="P43" i="1"/>
  <c r="P41" i="1"/>
  <c r="P34" i="1"/>
  <c r="P38" i="1"/>
  <c r="P36" i="1"/>
  <c r="P40" i="1"/>
  <c r="P33" i="1"/>
  <c r="P46" i="1"/>
  <c r="P48" i="1"/>
  <c r="P42" i="1"/>
  <c r="P50" i="1"/>
  <c r="P44" i="1"/>
  <c r="P35" i="1"/>
  <c r="F54" i="1"/>
  <c r="F53" i="1"/>
  <c r="P30" i="1"/>
  <c r="P32" i="1"/>
  <c r="O51" i="1"/>
  <c r="P51" i="1" s="1"/>
  <c r="E51" i="1"/>
  <c r="P31" i="1"/>
  <c r="E54" i="1" l="1"/>
  <c r="E55" i="1" s="1"/>
  <c r="F18" i="1" s="1"/>
  <c r="F55" i="1" s="1"/>
  <c r="G18" i="1" s="1"/>
  <c r="G55" i="1" s="1"/>
  <c r="H18" i="1" s="1"/>
  <c r="H55" i="1" s="1"/>
  <c r="I18" i="1" s="1"/>
  <c r="I55" i="1" s="1"/>
  <c r="J18" i="1" s="1"/>
  <c r="J55" i="1" s="1"/>
  <c r="K18" i="1" s="1"/>
  <c r="K55" i="1" s="1"/>
  <c r="L18" i="1" s="1"/>
  <c r="L55" i="1" s="1"/>
  <c r="M18" i="1" s="1"/>
  <c r="M55" i="1" s="1"/>
  <c r="N18" i="1" s="1"/>
  <c r="N55" i="1" s="1"/>
  <c r="E53" i="1"/>
</calcChain>
</file>

<file path=xl/sharedStrings.xml><?xml version="1.0" encoding="utf-8"?>
<sst xmlns="http://schemas.openxmlformats.org/spreadsheetml/2006/main" count="107" uniqueCount="65">
  <si>
    <t>Our Friends Child Care Center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</si>
  <si>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</si>
  <si>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</si>
  <si>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</si>
  <si>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</si>
  <si>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</si>
  <si>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</si>
  <si>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</si>
  <si>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</si>
  <si>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</si>
  <si>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</si>
  <si>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</si>
  <si>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</si>
  <si>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</si>
  <si>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Number of Tuition Payments/Month</t>
  </si>
  <si>
    <t>Number of Payrolls/Month</t>
  </si>
  <si>
    <t xml:space="preserve"> </t>
  </si>
  <si>
    <t>Licensed Slots</t>
  </si>
  <si>
    <t xml:space="preserve">  Infants</t>
  </si>
  <si>
    <t xml:space="preserve">  Toddlers</t>
  </si>
  <si>
    <t xml:space="preserve">  Preschool</t>
  </si>
  <si>
    <t xml:space="preserve">  </t>
  </si>
  <si>
    <t>Weeky Rate</t>
  </si>
  <si>
    <t>Projected Enrollment</t>
  </si>
  <si>
    <t xml:space="preserve">  Preschool </t>
  </si>
  <si>
    <t>Beginning Cash</t>
  </si>
  <si>
    <t>% of Tuition</t>
  </si>
  <si>
    <t>Cash In</t>
  </si>
  <si>
    <t xml:space="preserve">  Program Fees</t>
  </si>
  <si>
    <t xml:space="preserve">  Child Care Assistance</t>
  </si>
  <si>
    <t xml:space="preserve">  Registration Fees</t>
  </si>
  <si>
    <t xml:space="preserve">  Activity Fees</t>
  </si>
  <si>
    <t xml:space="preserve">  Fundraising</t>
  </si>
  <si>
    <t xml:space="preserve">  Other Income</t>
  </si>
  <si>
    <t xml:space="preserve">  Discounts (Vacations)</t>
  </si>
  <si>
    <t xml:space="preserve">    Total Cash In</t>
  </si>
  <si>
    <t>Cash Out</t>
  </si>
  <si>
    <t xml:space="preserve">  Director Salary</t>
  </si>
  <si>
    <t xml:space="preserve">  Wages</t>
  </si>
  <si>
    <t xml:space="preserve">  Payroll Tax Expense</t>
  </si>
  <si>
    <t xml:space="preserve">  Employee Benefits/Bonuses</t>
  </si>
  <si>
    <t xml:space="preserve">  Activity Costs</t>
  </si>
  <si>
    <t xml:space="preserve">  Accounting</t>
  </si>
  <si>
    <t xml:space="preserve">  Advertising and Promotion</t>
  </si>
  <si>
    <t xml:space="preserve">  Bank Charges</t>
  </si>
  <si>
    <t xml:space="preserve">  Dues and Subscriptions</t>
  </si>
  <si>
    <t xml:space="preserve">  Fundraising Costs</t>
  </si>
  <si>
    <t xml:space="preserve">  Insurance Expense</t>
  </si>
  <si>
    <t xml:space="preserve">  License and Permits</t>
  </si>
  <si>
    <t xml:space="preserve">  Loan Payment (Prinicipal &amp; Interest)</t>
  </si>
  <si>
    <t xml:space="preserve">  Program and Office Costs</t>
  </si>
  <si>
    <t xml:space="preserve">  Program Food</t>
  </si>
  <si>
    <t xml:space="preserve">  Real Estate Taxes</t>
  </si>
  <si>
    <t xml:space="preserve">  Rent Expense</t>
  </si>
  <si>
    <t xml:space="preserve">  Repairs and Maintenance</t>
  </si>
  <si>
    <t xml:space="preserve">  Telephone Expense</t>
  </si>
  <si>
    <t xml:space="preserve">  Training Programs</t>
  </si>
  <si>
    <t xml:space="preserve">  Other Cash Expenses/Payments</t>
  </si>
  <si>
    <t xml:space="preserve">    Total Cash Out</t>
  </si>
  <si>
    <t>Net Cash for the Month</t>
  </si>
  <si>
    <t xml:space="preserve">Ending Cash </t>
  </si>
  <si>
    <t xml:space="preserve">www.firstchildrensfinance.org </t>
  </si>
  <si>
    <t>1-866-562-6801</t>
  </si>
  <si>
    <t>Copyright © 2011 First Children’s Finance</t>
  </si>
  <si>
    <t>Starting Date: January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</si>
</sst>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9" fontId="3" fillId="0" borderId="0" xfId="0" applyNumberFormat="1" applyFont="1"/>
    <xf numFmtId="17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164" fontId="4" fillId="2" borderId="0" xfId="1" applyNumberFormat="1" applyFont="1" applyFill="1" applyAlignment="1">
      <alignment horizontal="center"/>
    </xf>
    <xf numFmtId="164" fontId="4" fillId="2" borderId="0" xfId="1" quotePrefix="1" applyNumberFormat="1" applyFont="1" applyFill="1" applyAlignment="1">
      <alignment horizontal="center"/>
    </xf>
    <xf numFmtId="0" fontId="4" fillId="2" borderId="0" xfId="0" applyFont="1" applyFill="1"/>
    <xf numFmtId="0" fontId="5" fillId="0" borderId="0" xfId="0" applyFont="1"/>
    <xf numFmtId="164" fontId="5" fillId="0" borderId="0" xfId="1" applyNumberFormat="1" applyFont="1" applyFill="1" applyAlignment="1">
      <alignment horizontal="center"/>
    </xf>
    <xf numFmtId="164" fontId="4" fillId="0" borderId="0" xfId="1" applyNumberFormat="1" applyFont="1" applyAlignment="1">
      <alignment horizontal="center"/>
    </xf>
    <xf numFmtId="44" fontId="1" fillId="2" borderId="0" xfId="2" applyFont="1" applyFill="1"/>
    <xf numFmtId="44" fontId="1" fillId="0" borderId="0" xfId="2" applyFont="1"/>
    <xf numFmtId="38" fontId="5" fillId="2" borderId="0" xfId="1" applyNumberFormat="1" applyFont="1" applyFill="1" applyAlignment="1">
      <alignment horizontal="center"/>
    </xf>
    <xf numFmtId="38" fontId="5" fillId="0" borderId="0" xfId="1" applyNumberFormat="1" applyFont="1" applyFill="1" applyAlignment="1">
      <alignment horizontal="center"/>
    </xf>
    <xf numFmtId="9" fontId="1" fillId="2" borderId="0" xfId="0" applyNumberFormat="1" applyFont="1" applyFill="1"/>
    <xf numFmtId="37" fontId="1" fillId="0" borderId="0" xfId="0" applyNumberFormat="1" applyFont="1" applyFill="1"/>
    <xf numFmtId="164" fontId="3" fillId="0" borderId="0" xfId="1" applyNumberFormat="1" applyFont="1"/>
    <xf numFmtId="164" fontId="0" fillId="0" borderId="0" xfId="1" applyNumberFormat="1" applyFont="1"/>
    <xf numFmtId="37" fontId="1" fillId="2" borderId="0" xfId="0" applyNumberFormat="1" applyFont="1" applyFill="1"/>
    <xf numFmtId="37" fontId="0" fillId="0" borderId="0" xfId="0" applyNumberFormat="1"/>
    <xf numFmtId="0" fontId="1" fillId="0" borderId="1" xfId="0" applyFont="1" applyBorder="1"/>
    <xf numFmtId="37" fontId="1" fillId="0" borderId="1" xfId="0" applyNumberFormat="1" applyFont="1" applyFill="1" applyBorder="1"/>
    <xf numFmtId="9" fontId="3" fillId="0" borderId="1" xfId="0" applyNumberFormat="1" applyFont="1" applyBorder="1"/>
    <xf numFmtId="164" fontId="0" fillId="0" borderId="1" xfId="0" applyNumberFormat="1" applyBorder="1"/>
    <xf numFmtId="0" fontId="0" fillId="0" borderId="1" xfId="0" applyBorder="1"/>
    <xf numFmtId="165" fontId="1" fillId="2" borderId="0" xfId="2" applyNumberFormat="1" applyFont="1" applyFill="1"/>
    <xf numFmtId="9" fontId="3" fillId="0" borderId="0" xfId="0" applyNumberFormat="1" applyFont="1" applyBorder="1"/>
    <xf numFmtId="9" fontId="1" fillId="0" borderId="0" xfId="0" applyNumberFormat="1" applyFont="1"/>
    <xf numFmtId="0" fontId="1" fillId="0" borderId="0" xfId="0" applyFont="1" applyBorder="1"/>
    <xf numFmtId="0" fontId="1" fillId="0" borderId="2" xfId="0" applyFont="1" applyBorder="1"/>
    <xf numFmtId="37" fontId="1" fillId="0" borderId="2" xfId="0" applyNumberFormat="1" applyFont="1" applyFill="1" applyBorder="1"/>
    <xf numFmtId="38" fontId="1" fillId="0" borderId="0" xfId="0" applyNumberFormat="1" applyFont="1" applyFill="1"/>
    <xf numFmtId="38" fontId="1" fillId="0" borderId="3" xfId="0" applyNumberFormat="1" applyFont="1" applyFill="1" applyBorder="1"/>
    <xf numFmtId="0" fontId="1" fillId="0" borderId="3" xfId="0" applyFont="1" applyFill="1" applyBorder="1"/>
    <xf numFmtId="38" fontId="5" fillId="0" borderId="0" xfId="0" applyNumberFormat="1" applyFont="1" applyFill="1"/>
    <xf numFmtId="37" fontId="5" fillId="0" borderId="0" xfId="0" applyNumberFormat="1" applyFont="1" applyFill="1"/>
    <xf numFmtId="9" fontId="6" fillId="0" borderId="1" xfId="0" applyNumberFormat="1" applyFont="1" applyBorder="1"/>
    <xf numFmtId="0" fontId="7" fillId="0" borderId="0" xfId="3" applyAlignment="1" applyProtection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rstchildrensfinanc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zoomScale="75" zoomScaleNormal="75" zoomScaleSheetLayoutView="67" workbookViewId="0">
      <selection activeCell="A3" sqref="A3"/>
    </sheetView>
  </sheetViews>
  <sheetFormatPr defaultRowHeight="12.75" x14ac:dyDescent="0.2"/>
  <cols>
    <col min="1" max="1" width="13.7109375" customWidth="1"/>
    <col min="2" max="2" width="35.7109375" customWidth="1"/>
    <col min="3" max="15" width="11.28515625" customWidth="1"/>
    <col min="16" max="16" width="9.140625" hidden="1" customWidth="1"/>
    <col min="17" max="17" width="11.28515625" hidden="1" customWidth="1"/>
  </cols>
  <sheetData>
    <row r="1" spans="1:17" ht="15.75" customHeight="1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7" x14ac:dyDescent="0.2">
      <c r="A2" s="1"/>
      <c r="B2" t="s">
        <v>64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</row>
    <row r="3" spans="1:17" x14ac:dyDescent="0.2">
      <c r="A3" s="1"/>
      <c r="B3" s="1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5" t="s">
        <v>13</v>
      </c>
      <c r="P3" s="3"/>
    </row>
    <row r="4" spans="1:17" x14ac:dyDescent="0.2">
      <c r="A4" s="1"/>
      <c r="B4" s="6" t="s">
        <v>14</v>
      </c>
      <c r="C4" s="7">
        <v>5</v>
      </c>
      <c r="D4" s="7">
        <v>4</v>
      </c>
      <c r="E4" s="7">
        <v>4</v>
      </c>
      <c r="F4" s="7">
        <v>4</v>
      </c>
      <c r="G4" s="8">
        <v>5</v>
      </c>
      <c r="H4" s="8">
        <v>4</v>
      </c>
      <c r="I4" s="8">
        <v>5</v>
      </c>
      <c r="J4" s="7">
        <v>4</v>
      </c>
      <c r="K4" s="7">
        <v>4</v>
      </c>
      <c r="L4" s="7">
        <v>5</v>
      </c>
      <c r="M4" s="7">
        <v>4</v>
      </c>
      <c r="N4" s="7">
        <v>4</v>
      </c>
      <c r="O4" s="5"/>
      <c r="P4" s="3"/>
    </row>
    <row r="5" spans="1:17" x14ac:dyDescent="0.2">
      <c r="A5" s="1"/>
      <c r="B5" s="6" t="s">
        <v>15</v>
      </c>
      <c r="C5" s="9">
        <v>2</v>
      </c>
      <c r="D5" s="9">
        <v>2</v>
      </c>
      <c r="E5" s="9">
        <v>3</v>
      </c>
      <c r="F5" s="9">
        <v>2</v>
      </c>
      <c r="G5" s="9">
        <v>2</v>
      </c>
      <c r="H5" s="9">
        <v>2</v>
      </c>
      <c r="I5" s="9">
        <v>2</v>
      </c>
      <c r="J5" s="9">
        <v>3</v>
      </c>
      <c r="K5" s="9">
        <v>2</v>
      </c>
      <c r="L5" s="9">
        <v>2</v>
      </c>
      <c r="M5" s="9">
        <v>2</v>
      </c>
      <c r="N5" s="9">
        <v>2</v>
      </c>
      <c r="O5" s="5" t="s">
        <v>16</v>
      </c>
      <c r="P5" s="3"/>
    </row>
    <row r="6" spans="1:17" x14ac:dyDescent="0.2">
      <c r="A6" s="1"/>
      <c r="B6" s="1"/>
      <c r="C6" s="1" t="s">
        <v>16</v>
      </c>
      <c r="D6" s="1" t="s">
        <v>16</v>
      </c>
      <c r="E6" s="1" t="s">
        <v>16</v>
      </c>
      <c r="F6" s="1" t="s">
        <v>16</v>
      </c>
      <c r="G6" s="1" t="s">
        <v>16</v>
      </c>
      <c r="H6" s="1" t="s">
        <v>16</v>
      </c>
      <c r="I6" s="1" t="s">
        <v>16</v>
      </c>
      <c r="J6" s="1" t="s">
        <v>16</v>
      </c>
      <c r="K6" s="1" t="s">
        <v>16</v>
      </c>
      <c r="L6" s="1" t="s">
        <v>16</v>
      </c>
      <c r="M6" s="1" t="s">
        <v>16</v>
      </c>
      <c r="N6" s="1" t="s">
        <v>16</v>
      </c>
      <c r="O6" s="5"/>
      <c r="P6" s="3"/>
    </row>
    <row r="7" spans="1:17" x14ac:dyDescent="0.2">
      <c r="A7" s="1"/>
      <c r="B7" s="10" t="s">
        <v>17</v>
      </c>
      <c r="C7" s="11">
        <f t="shared" ref="C7:N7" si="0">SUM(C8:C11)</f>
        <v>47</v>
      </c>
      <c r="D7" s="11">
        <f t="shared" si="0"/>
        <v>47</v>
      </c>
      <c r="E7" s="11">
        <f t="shared" si="0"/>
        <v>47</v>
      </c>
      <c r="F7" s="11">
        <f t="shared" si="0"/>
        <v>47</v>
      </c>
      <c r="G7" s="11">
        <f t="shared" si="0"/>
        <v>47</v>
      </c>
      <c r="H7" s="11">
        <f t="shared" si="0"/>
        <v>47</v>
      </c>
      <c r="I7" s="11">
        <f t="shared" si="0"/>
        <v>47</v>
      </c>
      <c r="J7" s="11">
        <f t="shared" si="0"/>
        <v>47</v>
      </c>
      <c r="K7" s="11">
        <f t="shared" si="0"/>
        <v>47</v>
      </c>
      <c r="L7" s="11">
        <f t="shared" si="0"/>
        <v>47</v>
      </c>
      <c r="M7" s="11">
        <f t="shared" si="0"/>
        <v>47</v>
      </c>
      <c r="N7" s="11">
        <f t="shared" si="0"/>
        <v>47</v>
      </c>
      <c r="O7" s="5"/>
      <c r="P7" s="3"/>
    </row>
    <row r="8" spans="1:17" x14ac:dyDescent="0.2">
      <c r="A8" s="1"/>
      <c r="B8" s="9" t="s">
        <v>18</v>
      </c>
      <c r="C8" s="7">
        <v>6</v>
      </c>
      <c r="D8" s="7">
        <v>6</v>
      </c>
      <c r="E8" s="7">
        <v>6</v>
      </c>
      <c r="F8" s="7">
        <v>6</v>
      </c>
      <c r="G8" s="7">
        <v>6</v>
      </c>
      <c r="H8" s="7">
        <v>6</v>
      </c>
      <c r="I8" s="7">
        <v>6</v>
      </c>
      <c r="J8" s="7">
        <v>6</v>
      </c>
      <c r="K8" s="7">
        <v>6</v>
      </c>
      <c r="L8" s="7">
        <v>6</v>
      </c>
      <c r="M8" s="7">
        <v>6</v>
      </c>
      <c r="N8" s="7">
        <v>6</v>
      </c>
      <c r="O8" s="5"/>
      <c r="P8" s="3"/>
      <c r="Q8" t="s">
        <v>16</v>
      </c>
    </row>
    <row r="9" spans="1:17" x14ac:dyDescent="0.2">
      <c r="A9" s="1"/>
      <c r="B9" s="9" t="s">
        <v>19</v>
      </c>
      <c r="C9" s="7">
        <v>16</v>
      </c>
      <c r="D9" s="7">
        <v>16</v>
      </c>
      <c r="E9" s="7">
        <v>16</v>
      </c>
      <c r="F9" s="7">
        <v>16</v>
      </c>
      <c r="G9" s="7">
        <v>16</v>
      </c>
      <c r="H9" s="7">
        <v>16</v>
      </c>
      <c r="I9" s="7">
        <v>16</v>
      </c>
      <c r="J9" s="7">
        <v>16</v>
      </c>
      <c r="K9" s="7">
        <v>16</v>
      </c>
      <c r="L9" s="7">
        <v>16</v>
      </c>
      <c r="M9" s="7">
        <v>16</v>
      </c>
      <c r="N9" s="7">
        <v>16</v>
      </c>
      <c r="O9" s="5"/>
      <c r="P9" s="3"/>
    </row>
    <row r="10" spans="1:17" x14ac:dyDescent="0.2">
      <c r="A10" s="1"/>
      <c r="B10" s="9" t="s">
        <v>20</v>
      </c>
      <c r="C10" s="7">
        <v>25</v>
      </c>
      <c r="D10" s="7">
        <v>25</v>
      </c>
      <c r="E10" s="7">
        <v>25</v>
      </c>
      <c r="F10" s="7">
        <v>25</v>
      </c>
      <c r="G10" s="7">
        <v>25</v>
      </c>
      <c r="H10" s="7">
        <v>25</v>
      </c>
      <c r="I10" s="7">
        <v>25</v>
      </c>
      <c r="J10" s="7">
        <v>25</v>
      </c>
      <c r="K10" s="7">
        <v>25</v>
      </c>
      <c r="L10" s="7">
        <v>25</v>
      </c>
      <c r="M10" s="7">
        <v>25</v>
      </c>
      <c r="N10" s="7">
        <v>25</v>
      </c>
      <c r="O10" s="5"/>
      <c r="P10" s="3"/>
    </row>
    <row r="11" spans="1:17" x14ac:dyDescent="0.2">
      <c r="A11" s="1"/>
      <c r="B11" s="6" t="s">
        <v>16</v>
      </c>
      <c r="C11" s="12" t="s">
        <v>16</v>
      </c>
      <c r="D11" s="12" t="s">
        <v>16</v>
      </c>
      <c r="E11" s="12" t="s">
        <v>16</v>
      </c>
      <c r="F11" s="12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  <c r="K11" s="12" t="s">
        <v>16</v>
      </c>
      <c r="L11" s="12" t="s">
        <v>16</v>
      </c>
      <c r="M11" s="12" t="s">
        <v>16</v>
      </c>
      <c r="N11" s="12" t="s">
        <v>21</v>
      </c>
      <c r="O11" s="5"/>
      <c r="P11" s="3"/>
    </row>
    <row r="12" spans="1:17" x14ac:dyDescent="0.2">
      <c r="A12" s="2" t="s">
        <v>22</v>
      </c>
      <c r="B12" s="10" t="s">
        <v>23</v>
      </c>
      <c r="C12" s="11">
        <f t="shared" ref="C12:N12" si="1">SUM(C13:C16)</f>
        <v>25</v>
      </c>
      <c r="D12" s="11">
        <f t="shared" si="1"/>
        <v>26</v>
      </c>
      <c r="E12" s="11">
        <f t="shared" si="1"/>
        <v>25</v>
      </c>
      <c r="F12" s="11">
        <f t="shared" si="1"/>
        <v>28</v>
      </c>
      <c r="G12" s="11">
        <f t="shared" si="1"/>
        <v>29</v>
      </c>
      <c r="H12" s="11">
        <f t="shared" si="1"/>
        <v>29</v>
      </c>
      <c r="I12" s="11">
        <f t="shared" si="1"/>
        <v>29</v>
      </c>
      <c r="J12" s="11">
        <f t="shared" si="1"/>
        <v>23</v>
      </c>
      <c r="K12" s="11">
        <f t="shared" si="1"/>
        <v>23</v>
      </c>
      <c r="L12" s="11">
        <f t="shared" si="1"/>
        <v>28</v>
      </c>
      <c r="M12" s="11">
        <f t="shared" si="1"/>
        <v>29</v>
      </c>
      <c r="N12" s="11">
        <f t="shared" si="1"/>
        <v>30</v>
      </c>
      <c r="O12" s="5"/>
      <c r="P12" s="3"/>
    </row>
    <row r="13" spans="1:17" x14ac:dyDescent="0.2">
      <c r="A13" s="13">
        <v>185</v>
      </c>
      <c r="B13" s="9" t="s">
        <v>18</v>
      </c>
      <c r="C13" s="7">
        <v>3</v>
      </c>
      <c r="D13" s="7">
        <v>4</v>
      </c>
      <c r="E13" s="7">
        <v>3</v>
      </c>
      <c r="F13" s="7">
        <v>4</v>
      </c>
      <c r="G13" s="7">
        <v>4</v>
      </c>
      <c r="H13" s="7">
        <v>4</v>
      </c>
      <c r="I13" s="7">
        <v>4</v>
      </c>
      <c r="J13" s="7">
        <v>4</v>
      </c>
      <c r="K13" s="7">
        <v>4</v>
      </c>
      <c r="L13" s="7">
        <v>4</v>
      </c>
      <c r="M13" s="7">
        <v>4</v>
      </c>
      <c r="N13" s="7">
        <v>4</v>
      </c>
      <c r="O13" s="5"/>
      <c r="P13" s="3"/>
    </row>
    <row r="14" spans="1:17" x14ac:dyDescent="0.2">
      <c r="A14" s="13">
        <v>165</v>
      </c>
      <c r="B14" s="9" t="s">
        <v>19</v>
      </c>
      <c r="C14" s="7">
        <v>10</v>
      </c>
      <c r="D14" s="7">
        <v>10</v>
      </c>
      <c r="E14" s="7">
        <v>9</v>
      </c>
      <c r="F14" s="7">
        <v>11</v>
      </c>
      <c r="G14" s="7">
        <v>11</v>
      </c>
      <c r="H14" s="7">
        <v>11</v>
      </c>
      <c r="I14" s="7">
        <v>11</v>
      </c>
      <c r="J14" s="7">
        <v>10</v>
      </c>
      <c r="K14" s="7">
        <v>10</v>
      </c>
      <c r="L14" s="7">
        <v>10</v>
      </c>
      <c r="M14" s="7">
        <v>11</v>
      </c>
      <c r="N14" s="7">
        <v>11</v>
      </c>
      <c r="O14" s="5"/>
      <c r="P14" s="3"/>
    </row>
    <row r="15" spans="1:17" x14ac:dyDescent="0.2">
      <c r="A15" s="13">
        <v>150</v>
      </c>
      <c r="B15" s="9" t="s">
        <v>24</v>
      </c>
      <c r="C15" s="7">
        <v>12</v>
      </c>
      <c r="D15" s="7">
        <v>12</v>
      </c>
      <c r="E15" s="7">
        <v>13</v>
      </c>
      <c r="F15" s="7">
        <v>13</v>
      </c>
      <c r="G15" s="7">
        <v>14</v>
      </c>
      <c r="H15" s="7">
        <v>14</v>
      </c>
      <c r="I15" s="7">
        <v>14</v>
      </c>
      <c r="J15" s="7">
        <v>9</v>
      </c>
      <c r="K15" s="7">
        <v>9</v>
      </c>
      <c r="L15" s="7">
        <v>14</v>
      </c>
      <c r="M15" s="7">
        <v>14</v>
      </c>
      <c r="N15" s="7">
        <v>15</v>
      </c>
      <c r="O15" s="5"/>
      <c r="P15" s="3"/>
    </row>
    <row r="16" spans="1:17" x14ac:dyDescent="0.2">
      <c r="A16" s="14"/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5"/>
      <c r="P16" s="3"/>
    </row>
    <row r="17" spans="1:18" x14ac:dyDescent="0.2">
      <c r="A17" s="14"/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5"/>
      <c r="P17" s="3"/>
    </row>
    <row r="18" spans="1:18" x14ac:dyDescent="0.2">
      <c r="A18" s="2" t="s">
        <v>16</v>
      </c>
      <c r="B18" s="10" t="s">
        <v>25</v>
      </c>
      <c r="C18" s="15">
        <v>4896</v>
      </c>
      <c r="D18" s="16">
        <f t="shared" ref="D18:N18" si="2">C55</f>
        <v>2319.75</v>
      </c>
      <c r="E18" s="16">
        <f t="shared" si="2"/>
        <v>5191</v>
      </c>
      <c r="F18" s="16">
        <f t="shared" si="2"/>
        <v>-1214</v>
      </c>
      <c r="G18" s="16">
        <f t="shared" si="2"/>
        <v>-1179</v>
      </c>
      <c r="H18" s="16">
        <f t="shared" si="2"/>
        <v>2612.25</v>
      </c>
      <c r="I18" s="16">
        <f t="shared" si="2"/>
        <v>4316</v>
      </c>
      <c r="J18" s="16">
        <f t="shared" si="2"/>
        <v>6847.25</v>
      </c>
      <c r="K18" s="16">
        <f>J55</f>
        <v>2451</v>
      </c>
      <c r="L18" s="16">
        <f t="shared" si="2"/>
        <v>1541</v>
      </c>
      <c r="M18" s="16">
        <f t="shared" si="2"/>
        <v>-5906.5</v>
      </c>
      <c r="N18" s="16">
        <f t="shared" si="2"/>
        <v>-1634</v>
      </c>
      <c r="O18" s="5"/>
      <c r="P18" s="3"/>
    </row>
    <row r="19" spans="1:18" x14ac:dyDescent="0.2">
      <c r="A19" s="2" t="s">
        <v>26</v>
      </c>
      <c r="B19" s="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"/>
    </row>
    <row r="20" spans="1:18" x14ac:dyDescent="0.2">
      <c r="A20" s="17">
        <v>0.75</v>
      </c>
      <c r="B20" s="1" t="s">
        <v>28</v>
      </c>
      <c r="C20" s="18">
        <f t="shared" ref="C20:N20" si="3">$A$20*(((C13*$A$13)+(C14*$A$14)+(C15*$A$15)+(C16*$A$16))*C4)</f>
        <v>15018.75</v>
      </c>
      <c r="D20" s="18">
        <f t="shared" si="3"/>
        <v>12570</v>
      </c>
      <c r="E20" s="18">
        <f t="shared" si="3"/>
        <v>11970</v>
      </c>
      <c r="F20" s="18">
        <f t="shared" si="3"/>
        <v>13515</v>
      </c>
      <c r="G20" s="18">
        <f t="shared" si="3"/>
        <v>17456.25</v>
      </c>
      <c r="H20" s="18">
        <f t="shared" si="3"/>
        <v>13965</v>
      </c>
      <c r="I20" s="18">
        <f t="shared" si="3"/>
        <v>17456.25</v>
      </c>
      <c r="J20" s="18">
        <f t="shared" si="3"/>
        <v>11220</v>
      </c>
      <c r="K20" s="18">
        <f t="shared" si="3"/>
        <v>11220</v>
      </c>
      <c r="L20" s="18">
        <f t="shared" si="3"/>
        <v>16837.5</v>
      </c>
      <c r="M20" s="18">
        <f t="shared" si="3"/>
        <v>13965</v>
      </c>
      <c r="N20" s="18">
        <f t="shared" si="3"/>
        <v>14415</v>
      </c>
      <c r="O20" s="18">
        <f t="shared" ref="O20:O26" si="4">+SUM(C20:N20)</f>
        <v>169608.75</v>
      </c>
      <c r="P20" s="19"/>
      <c r="Q20" s="20">
        <v>169609</v>
      </c>
    </row>
    <row r="21" spans="1:18" x14ac:dyDescent="0.2">
      <c r="A21" s="17">
        <v>0.25</v>
      </c>
      <c r="B21" s="1" t="s">
        <v>29</v>
      </c>
      <c r="C21" s="21">
        <v>0</v>
      </c>
      <c r="D21" s="18">
        <f t="shared" ref="D21:N21" si="5">$A$21*((C13*$A$13)+(C14*$A$14)+(C15*$A$15)+(C16*$A$16))*C4</f>
        <v>5006.25</v>
      </c>
      <c r="E21" s="18">
        <f t="shared" si="5"/>
        <v>4190</v>
      </c>
      <c r="F21" s="18">
        <f t="shared" si="5"/>
        <v>3990</v>
      </c>
      <c r="G21" s="18">
        <f t="shared" si="5"/>
        <v>4505</v>
      </c>
      <c r="H21" s="18">
        <f t="shared" si="5"/>
        <v>5818.75</v>
      </c>
      <c r="I21" s="18">
        <f t="shared" si="5"/>
        <v>4655</v>
      </c>
      <c r="J21" s="18">
        <f t="shared" si="5"/>
        <v>5818.75</v>
      </c>
      <c r="K21" s="18">
        <f t="shared" si="5"/>
        <v>3740</v>
      </c>
      <c r="L21" s="18">
        <f t="shared" si="5"/>
        <v>3740</v>
      </c>
      <c r="M21" s="18">
        <f t="shared" si="5"/>
        <v>5612.5</v>
      </c>
      <c r="N21" s="18">
        <f t="shared" si="5"/>
        <v>4655</v>
      </c>
      <c r="O21" s="18">
        <f t="shared" si="4"/>
        <v>51731.25</v>
      </c>
      <c r="P21" s="22">
        <f>$A$21*((N13*$A$13)+(N14*$A$14)+(N15*$A$15)+(N16*$A$16))*N4</f>
        <v>4805</v>
      </c>
      <c r="Q21" s="22">
        <f>51731+4805</f>
        <v>56536</v>
      </c>
    </row>
    <row r="22" spans="1:18" x14ac:dyDescent="0.2">
      <c r="A22" s="1"/>
      <c r="B22" s="1" t="s">
        <v>30</v>
      </c>
      <c r="C22" s="21">
        <v>0</v>
      </c>
      <c r="D22" s="21">
        <v>35</v>
      </c>
      <c r="E22" s="21">
        <v>0</v>
      </c>
      <c r="F22" s="21">
        <v>0</v>
      </c>
      <c r="G22" s="21">
        <v>35</v>
      </c>
      <c r="H22" s="21">
        <v>0</v>
      </c>
      <c r="I22" s="21">
        <v>0</v>
      </c>
      <c r="J22" s="21">
        <v>0</v>
      </c>
      <c r="K22" s="21">
        <v>35</v>
      </c>
      <c r="L22" s="21">
        <v>35</v>
      </c>
      <c r="M22" s="21">
        <v>0</v>
      </c>
      <c r="N22" s="21">
        <v>0</v>
      </c>
      <c r="O22" s="18">
        <f t="shared" si="4"/>
        <v>140</v>
      </c>
      <c r="P22" s="3"/>
      <c r="Q22" s="22">
        <v>140</v>
      </c>
      <c r="R22" t="s">
        <v>16</v>
      </c>
    </row>
    <row r="23" spans="1:18" x14ac:dyDescent="0.2">
      <c r="A23" s="1"/>
      <c r="B23" s="1" t="s">
        <v>31</v>
      </c>
      <c r="C23" s="21">
        <v>0</v>
      </c>
      <c r="D23" s="21">
        <v>0</v>
      </c>
      <c r="E23" s="21">
        <v>0</v>
      </c>
      <c r="F23" s="21">
        <v>35</v>
      </c>
      <c r="G23" s="21">
        <v>0</v>
      </c>
      <c r="H23" s="21">
        <v>150</v>
      </c>
      <c r="I23" s="21">
        <v>150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8">
        <f t="shared" si="4"/>
        <v>335</v>
      </c>
      <c r="P23" s="3"/>
      <c r="Q23" s="22">
        <v>335</v>
      </c>
      <c r="R23" t="s">
        <v>16</v>
      </c>
    </row>
    <row r="24" spans="1:18" x14ac:dyDescent="0.2">
      <c r="A24" s="1"/>
      <c r="B24" s="1" t="s">
        <v>32</v>
      </c>
      <c r="C24" s="21">
        <v>0</v>
      </c>
      <c r="D24" s="21">
        <v>0</v>
      </c>
      <c r="E24" s="21">
        <v>0</v>
      </c>
      <c r="F24" s="21">
        <v>1120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8">
        <f t="shared" si="4"/>
        <v>1120</v>
      </c>
      <c r="P24" s="3"/>
      <c r="Q24" s="22">
        <v>1120</v>
      </c>
      <c r="R24" t="s">
        <v>16</v>
      </c>
    </row>
    <row r="25" spans="1:18" x14ac:dyDescent="0.2">
      <c r="A25" s="1"/>
      <c r="B25" s="1" t="s">
        <v>33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8">
        <f t="shared" si="4"/>
        <v>0</v>
      </c>
      <c r="P25" s="3"/>
      <c r="Q25" s="22">
        <v>0</v>
      </c>
      <c r="R25" t="s">
        <v>16</v>
      </c>
    </row>
    <row r="26" spans="1:18" x14ac:dyDescent="0.2">
      <c r="A26" s="1"/>
      <c r="B26" s="1" t="s">
        <v>34</v>
      </c>
      <c r="C26" s="21">
        <v>0</v>
      </c>
      <c r="D26" s="21">
        <v>0</v>
      </c>
      <c r="E26" s="21">
        <f>(-185-165-150)*3</f>
        <v>-1500</v>
      </c>
      <c r="F26" s="21">
        <v>0</v>
      </c>
      <c r="G26" s="21">
        <v>0</v>
      </c>
      <c r="H26" s="21">
        <f>(-185-165-150)*4</f>
        <v>-2000</v>
      </c>
      <c r="I26" s="21">
        <f>(-185-165-150)*4</f>
        <v>-2000</v>
      </c>
      <c r="J26" s="21">
        <f>(-185-165-150)*2</f>
        <v>-1000</v>
      </c>
      <c r="K26" s="21">
        <v>0</v>
      </c>
      <c r="L26" s="21">
        <v>0</v>
      </c>
      <c r="M26" s="21">
        <v>0</v>
      </c>
      <c r="N26" s="21">
        <f>(-185-165-150)*2</f>
        <v>-1000</v>
      </c>
      <c r="O26" s="18">
        <f t="shared" si="4"/>
        <v>-7500</v>
      </c>
      <c r="P26" s="3"/>
      <c r="Q26" s="22">
        <v>-7500</v>
      </c>
      <c r="R26" t="s">
        <v>16</v>
      </c>
    </row>
    <row r="27" spans="1:18" s="27" customFormat="1" x14ac:dyDescent="0.2">
      <c r="A27" s="23"/>
      <c r="B27" s="23" t="s">
        <v>35</v>
      </c>
      <c r="C27" s="24">
        <f t="shared" ref="C27:O27" si="6">+SUM(C20:C26)</f>
        <v>15018.75</v>
      </c>
      <c r="D27" s="24">
        <f t="shared" si="6"/>
        <v>17611.25</v>
      </c>
      <c r="E27" s="24">
        <f t="shared" si="6"/>
        <v>14660</v>
      </c>
      <c r="F27" s="24">
        <f t="shared" si="6"/>
        <v>18660</v>
      </c>
      <c r="G27" s="24">
        <f t="shared" si="6"/>
        <v>21996.25</v>
      </c>
      <c r="H27" s="24">
        <f t="shared" si="6"/>
        <v>17933.75</v>
      </c>
      <c r="I27" s="24">
        <f t="shared" si="6"/>
        <v>20261.25</v>
      </c>
      <c r="J27" s="24">
        <f t="shared" si="6"/>
        <v>16038.75</v>
      </c>
      <c r="K27" s="24">
        <f t="shared" si="6"/>
        <v>14995</v>
      </c>
      <c r="L27" s="24">
        <f t="shared" si="6"/>
        <v>20612.5</v>
      </c>
      <c r="M27" s="24">
        <f t="shared" si="6"/>
        <v>19577.5</v>
      </c>
      <c r="N27" s="24">
        <f>+SUM(N20:N26)</f>
        <v>18070</v>
      </c>
      <c r="O27" s="24">
        <f t="shared" si="6"/>
        <v>215435</v>
      </c>
      <c r="P27" s="25">
        <f>O27/$O$27</f>
        <v>1</v>
      </c>
      <c r="Q27" s="26">
        <f>SUM(Q20:Q26)</f>
        <v>220240</v>
      </c>
    </row>
    <row r="28" spans="1:18" x14ac:dyDescent="0.2">
      <c r="A28" s="1"/>
      <c r="B28" s="1"/>
      <c r="C28" s="18" t="s">
        <v>16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3"/>
    </row>
    <row r="29" spans="1:18" x14ac:dyDescent="0.2">
      <c r="A29" s="1"/>
      <c r="B29" s="1" t="s">
        <v>36</v>
      </c>
      <c r="C29" s="18" t="s">
        <v>16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3"/>
    </row>
    <row r="30" spans="1:18" x14ac:dyDescent="0.2">
      <c r="A30" s="28">
        <v>830</v>
      </c>
      <c r="B30" s="1" t="s">
        <v>37</v>
      </c>
      <c r="C30" s="18">
        <f t="shared" ref="C30:N30" si="7">$A$30*C5</f>
        <v>1660</v>
      </c>
      <c r="D30" s="18">
        <f t="shared" si="7"/>
        <v>1660</v>
      </c>
      <c r="E30" s="18">
        <f t="shared" si="7"/>
        <v>2490</v>
      </c>
      <c r="F30" s="18">
        <f t="shared" si="7"/>
        <v>1660</v>
      </c>
      <c r="G30" s="18">
        <f t="shared" si="7"/>
        <v>1660</v>
      </c>
      <c r="H30" s="18">
        <f t="shared" si="7"/>
        <v>1660</v>
      </c>
      <c r="I30" s="18">
        <f t="shared" si="7"/>
        <v>1660</v>
      </c>
      <c r="J30" s="18">
        <f t="shared" si="7"/>
        <v>2490</v>
      </c>
      <c r="K30" s="18">
        <f t="shared" si="7"/>
        <v>1660</v>
      </c>
      <c r="L30" s="18">
        <f t="shared" si="7"/>
        <v>1660</v>
      </c>
      <c r="M30" s="18">
        <f t="shared" si="7"/>
        <v>1660</v>
      </c>
      <c r="N30" s="18">
        <f t="shared" si="7"/>
        <v>1660</v>
      </c>
      <c r="O30" s="18">
        <f t="shared" ref="O30:O50" si="8">+SUM(C30:N30)</f>
        <v>21580</v>
      </c>
      <c r="P30" s="29">
        <f t="shared" ref="P30:P51" si="9">O30/$O$27</f>
        <v>0.10016942465244738</v>
      </c>
    </row>
    <row r="31" spans="1:18" x14ac:dyDescent="0.2">
      <c r="A31" s="28">
        <f>1735*2</f>
        <v>3470</v>
      </c>
      <c r="B31" s="1" t="s">
        <v>38</v>
      </c>
      <c r="C31" s="18">
        <f t="shared" ref="C31:N31" si="10">$A$31*C5</f>
        <v>6940</v>
      </c>
      <c r="D31" s="18">
        <f t="shared" si="10"/>
        <v>6940</v>
      </c>
      <c r="E31" s="18">
        <f t="shared" si="10"/>
        <v>10410</v>
      </c>
      <c r="F31" s="18">
        <f t="shared" si="10"/>
        <v>6940</v>
      </c>
      <c r="G31" s="18">
        <f t="shared" si="10"/>
        <v>6940</v>
      </c>
      <c r="H31" s="18">
        <f t="shared" si="10"/>
        <v>6940</v>
      </c>
      <c r="I31" s="18">
        <f t="shared" si="10"/>
        <v>6940</v>
      </c>
      <c r="J31" s="18">
        <f t="shared" si="10"/>
        <v>10410</v>
      </c>
      <c r="K31" s="18">
        <f t="shared" si="10"/>
        <v>6940</v>
      </c>
      <c r="L31" s="18">
        <f t="shared" si="10"/>
        <v>6940</v>
      </c>
      <c r="M31" s="18">
        <f t="shared" si="10"/>
        <v>6940</v>
      </c>
      <c r="N31" s="18">
        <f t="shared" si="10"/>
        <v>6940</v>
      </c>
      <c r="O31" s="18">
        <f t="shared" si="8"/>
        <v>90220</v>
      </c>
      <c r="P31" s="29">
        <f t="shared" si="9"/>
        <v>0.41878060667950889</v>
      </c>
    </row>
    <row r="32" spans="1:18" x14ac:dyDescent="0.2">
      <c r="A32" s="17">
        <v>0.1</v>
      </c>
      <c r="B32" s="1" t="s">
        <v>39</v>
      </c>
      <c r="C32" s="18">
        <f t="shared" ref="C32:N32" si="11">+SUM(C30+C31)*$A$32</f>
        <v>860</v>
      </c>
      <c r="D32" s="18">
        <f t="shared" si="11"/>
        <v>860</v>
      </c>
      <c r="E32" s="18">
        <f t="shared" si="11"/>
        <v>1290</v>
      </c>
      <c r="F32" s="18">
        <f t="shared" si="11"/>
        <v>860</v>
      </c>
      <c r="G32" s="18">
        <f t="shared" si="11"/>
        <v>860</v>
      </c>
      <c r="H32" s="18">
        <f t="shared" si="11"/>
        <v>860</v>
      </c>
      <c r="I32" s="18">
        <f t="shared" si="11"/>
        <v>860</v>
      </c>
      <c r="J32" s="18">
        <f t="shared" si="11"/>
        <v>1290</v>
      </c>
      <c r="K32" s="18">
        <f t="shared" si="11"/>
        <v>860</v>
      </c>
      <c r="L32" s="18">
        <f t="shared" si="11"/>
        <v>860</v>
      </c>
      <c r="M32" s="18">
        <f t="shared" si="11"/>
        <v>860</v>
      </c>
      <c r="N32" s="18">
        <f t="shared" si="11"/>
        <v>860</v>
      </c>
      <c r="O32" s="18">
        <f t="shared" si="8"/>
        <v>11180</v>
      </c>
      <c r="P32" s="29">
        <f t="shared" si="9"/>
        <v>5.189500313319563E-2</v>
      </c>
    </row>
    <row r="33" spans="1:17" x14ac:dyDescent="0.2">
      <c r="A33" s="1"/>
      <c r="B33" s="1" t="s">
        <v>40</v>
      </c>
      <c r="C33" s="21">
        <f>2250</f>
        <v>2250</v>
      </c>
      <c r="D33" s="21">
        <v>0</v>
      </c>
      <c r="E33" s="21">
        <v>0</v>
      </c>
      <c r="F33" s="21">
        <v>2250</v>
      </c>
      <c r="G33" s="21">
        <v>0</v>
      </c>
      <c r="H33" s="21">
        <v>0</v>
      </c>
      <c r="I33" s="21">
        <v>2250</v>
      </c>
      <c r="J33" s="21">
        <v>0</v>
      </c>
      <c r="K33" s="21">
        <v>0</v>
      </c>
      <c r="L33" s="21">
        <v>2250</v>
      </c>
      <c r="M33" s="21">
        <v>0</v>
      </c>
      <c r="N33" s="21">
        <v>0</v>
      </c>
      <c r="O33" s="18">
        <f t="shared" si="8"/>
        <v>9000</v>
      </c>
      <c r="P33" s="29">
        <f t="shared" si="9"/>
        <v>4.1775941699352476E-2</v>
      </c>
    </row>
    <row r="34" spans="1:17" x14ac:dyDescent="0.2">
      <c r="A34" s="1"/>
      <c r="B34" s="1" t="s">
        <v>41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175</v>
      </c>
      <c r="I34" s="21">
        <v>175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8">
        <f t="shared" si="8"/>
        <v>350</v>
      </c>
      <c r="P34" s="29">
        <f t="shared" si="9"/>
        <v>1.6246199549748183E-3</v>
      </c>
    </row>
    <row r="35" spans="1:17" x14ac:dyDescent="0.2">
      <c r="A35" s="1"/>
      <c r="B35" s="1" t="s">
        <v>42</v>
      </c>
      <c r="C35" s="21">
        <v>145</v>
      </c>
      <c r="D35" s="21">
        <v>145</v>
      </c>
      <c r="E35" s="21">
        <v>145</v>
      </c>
      <c r="F35" s="21">
        <v>145</v>
      </c>
      <c r="G35" s="21">
        <v>145</v>
      </c>
      <c r="H35" s="21">
        <f>750+145</f>
        <v>895</v>
      </c>
      <c r="I35" s="21">
        <v>145</v>
      </c>
      <c r="J35" s="21">
        <v>145</v>
      </c>
      <c r="K35" s="21">
        <v>145</v>
      </c>
      <c r="L35" s="21">
        <v>145</v>
      </c>
      <c r="M35" s="21">
        <v>145</v>
      </c>
      <c r="N35" s="21">
        <v>145</v>
      </c>
      <c r="O35" s="18">
        <f t="shared" si="8"/>
        <v>2490</v>
      </c>
      <c r="P35" s="29">
        <f t="shared" si="9"/>
        <v>1.155801053682085E-2</v>
      </c>
    </row>
    <row r="36" spans="1:17" x14ac:dyDescent="0.2">
      <c r="A36" s="1"/>
      <c r="B36" s="1" t="s">
        <v>43</v>
      </c>
      <c r="C36" s="21">
        <v>0</v>
      </c>
      <c r="D36" s="21">
        <v>0</v>
      </c>
      <c r="E36" s="21">
        <v>400</v>
      </c>
      <c r="F36" s="21">
        <v>0</v>
      </c>
      <c r="G36" s="21">
        <v>400</v>
      </c>
      <c r="H36" s="21">
        <v>0</v>
      </c>
      <c r="I36" s="21">
        <v>0</v>
      </c>
      <c r="J36" s="21">
        <v>400</v>
      </c>
      <c r="K36" s="21">
        <v>400</v>
      </c>
      <c r="L36" s="21">
        <v>0</v>
      </c>
      <c r="M36" s="21">
        <v>0</v>
      </c>
      <c r="N36" s="21">
        <v>0</v>
      </c>
      <c r="O36" s="18">
        <f t="shared" si="8"/>
        <v>1600</v>
      </c>
      <c r="P36" s="29">
        <f t="shared" si="9"/>
        <v>7.4268340798848836E-3</v>
      </c>
    </row>
    <row r="37" spans="1:17" x14ac:dyDescent="0.2">
      <c r="A37" s="1"/>
      <c r="B37" s="1" t="s">
        <v>44</v>
      </c>
      <c r="C37" s="21">
        <v>25</v>
      </c>
      <c r="D37" s="21">
        <v>25</v>
      </c>
      <c r="E37" s="21">
        <v>25</v>
      </c>
      <c r="F37" s="21">
        <v>25</v>
      </c>
      <c r="G37" s="21">
        <v>25</v>
      </c>
      <c r="H37" s="21">
        <v>25</v>
      </c>
      <c r="I37" s="21">
        <v>25</v>
      </c>
      <c r="J37" s="21">
        <v>25</v>
      </c>
      <c r="K37" s="21">
        <v>25</v>
      </c>
      <c r="L37" s="21">
        <v>25</v>
      </c>
      <c r="M37" s="21">
        <v>25</v>
      </c>
      <c r="N37" s="21">
        <v>25</v>
      </c>
      <c r="O37" s="18">
        <f t="shared" si="8"/>
        <v>300</v>
      </c>
      <c r="P37" s="29">
        <f t="shared" si="9"/>
        <v>1.3925313899784157E-3</v>
      </c>
    </row>
    <row r="38" spans="1:17" x14ac:dyDescent="0.2">
      <c r="A38" s="30" t="s">
        <v>16</v>
      </c>
      <c r="B38" s="1" t="s">
        <v>45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200</v>
      </c>
      <c r="L38" s="21">
        <v>0</v>
      </c>
      <c r="M38" s="21">
        <v>0</v>
      </c>
      <c r="N38" s="21">
        <v>0</v>
      </c>
      <c r="O38" s="18">
        <f t="shared" si="8"/>
        <v>200</v>
      </c>
      <c r="P38" s="29">
        <f t="shared" si="9"/>
        <v>9.2835425998561046E-4</v>
      </c>
      <c r="Q38" t="s">
        <v>16</v>
      </c>
    </row>
    <row r="39" spans="1:17" x14ac:dyDescent="0.2">
      <c r="A39" s="30" t="s">
        <v>16</v>
      </c>
      <c r="B39" s="1" t="s">
        <v>46</v>
      </c>
      <c r="C39" s="21">
        <v>0</v>
      </c>
      <c r="D39" s="21">
        <v>0</v>
      </c>
      <c r="E39" s="21">
        <v>0</v>
      </c>
      <c r="F39" s="21">
        <v>500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8">
        <f t="shared" si="8"/>
        <v>500</v>
      </c>
      <c r="P39" s="29">
        <f t="shared" si="9"/>
        <v>2.3208856499640261E-3</v>
      </c>
    </row>
    <row r="40" spans="1:17" x14ac:dyDescent="0.2">
      <c r="A40" s="1"/>
      <c r="B40" s="1" t="s">
        <v>47</v>
      </c>
      <c r="C40" s="21">
        <v>570</v>
      </c>
      <c r="D40" s="21">
        <v>0</v>
      </c>
      <c r="E40" s="21">
        <v>0</v>
      </c>
      <c r="F40" s="21">
        <f>570*2</f>
        <v>1140</v>
      </c>
      <c r="G40" s="21">
        <v>570</v>
      </c>
      <c r="H40" s="21">
        <v>570</v>
      </c>
      <c r="I40" s="21">
        <v>570</v>
      </c>
      <c r="J40" s="21">
        <v>570</v>
      </c>
      <c r="K40" s="21">
        <v>570</v>
      </c>
      <c r="L40" s="21">
        <v>570</v>
      </c>
      <c r="M40" s="21">
        <v>570</v>
      </c>
      <c r="N40" s="21">
        <v>570</v>
      </c>
      <c r="O40" s="18">
        <f t="shared" si="8"/>
        <v>6270</v>
      </c>
      <c r="P40" s="29">
        <f t="shared" si="9"/>
        <v>2.910390605054889E-2</v>
      </c>
    </row>
    <row r="41" spans="1:17" x14ac:dyDescent="0.2">
      <c r="A41" s="1"/>
      <c r="B41" s="1" t="s">
        <v>48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450</v>
      </c>
      <c r="M41" s="21">
        <v>0</v>
      </c>
      <c r="N41" s="21">
        <v>0</v>
      </c>
      <c r="O41" s="18">
        <f t="shared" si="8"/>
        <v>450</v>
      </c>
      <c r="P41" s="29">
        <f t="shared" si="9"/>
        <v>2.0887970849676235E-3</v>
      </c>
    </row>
    <row r="42" spans="1:17" x14ac:dyDescent="0.2">
      <c r="A42" s="1"/>
      <c r="B42" s="1" t="s">
        <v>49</v>
      </c>
      <c r="C42" s="21">
        <v>100</v>
      </c>
      <c r="D42" s="21">
        <v>100</v>
      </c>
      <c r="E42" s="21">
        <v>100</v>
      </c>
      <c r="F42" s="21">
        <v>100</v>
      </c>
      <c r="G42" s="21">
        <v>100</v>
      </c>
      <c r="H42" s="21">
        <v>100</v>
      </c>
      <c r="I42" s="21">
        <v>100</v>
      </c>
      <c r="J42" s="21">
        <v>100</v>
      </c>
      <c r="K42" s="21">
        <v>100</v>
      </c>
      <c r="L42" s="21">
        <v>100</v>
      </c>
      <c r="M42" s="21">
        <v>100</v>
      </c>
      <c r="N42" s="21">
        <v>100</v>
      </c>
      <c r="O42" s="18">
        <f t="shared" si="8"/>
        <v>1200</v>
      </c>
      <c r="P42" s="29">
        <f t="shared" si="9"/>
        <v>5.5701255599136627E-3</v>
      </c>
    </row>
    <row r="43" spans="1:17" x14ac:dyDescent="0.2">
      <c r="A43" s="1"/>
      <c r="B43" s="1" t="s">
        <v>50</v>
      </c>
      <c r="C43" s="21">
        <v>1200</v>
      </c>
      <c r="D43" s="21">
        <v>1200</v>
      </c>
      <c r="E43" s="21">
        <v>1200</v>
      </c>
      <c r="F43" s="21">
        <v>1200</v>
      </c>
      <c r="G43" s="21">
        <v>1200</v>
      </c>
      <c r="H43" s="21">
        <v>1200</v>
      </c>
      <c r="I43" s="21">
        <v>1200</v>
      </c>
      <c r="J43" s="21">
        <v>1200</v>
      </c>
      <c r="K43" s="21">
        <v>1200</v>
      </c>
      <c r="L43" s="21">
        <v>1200</v>
      </c>
      <c r="M43" s="21">
        <v>1200</v>
      </c>
      <c r="N43" s="21">
        <v>1200</v>
      </c>
      <c r="O43" s="18">
        <f t="shared" si="8"/>
        <v>14400</v>
      </c>
      <c r="P43" s="29">
        <f t="shared" si="9"/>
        <v>6.6841506718963953E-2</v>
      </c>
    </row>
    <row r="44" spans="1:17" x14ac:dyDescent="0.2">
      <c r="A44" s="1"/>
      <c r="B44" s="1" t="s">
        <v>51</v>
      </c>
      <c r="C44" s="21">
        <v>1500</v>
      </c>
      <c r="D44" s="21">
        <v>1500</v>
      </c>
      <c r="E44" s="21">
        <v>1500</v>
      </c>
      <c r="F44" s="21">
        <v>1500</v>
      </c>
      <c r="G44" s="21">
        <v>1500</v>
      </c>
      <c r="H44" s="21">
        <v>1500</v>
      </c>
      <c r="I44" s="21">
        <v>1500</v>
      </c>
      <c r="J44" s="21">
        <v>1500</v>
      </c>
      <c r="K44" s="21">
        <v>1500</v>
      </c>
      <c r="L44" s="21">
        <v>1500</v>
      </c>
      <c r="M44" s="21">
        <v>1500</v>
      </c>
      <c r="N44" s="21">
        <v>1500</v>
      </c>
      <c r="O44" s="18">
        <f t="shared" si="8"/>
        <v>18000</v>
      </c>
      <c r="P44" s="29">
        <f t="shared" si="9"/>
        <v>8.3551883398704951E-2</v>
      </c>
    </row>
    <row r="45" spans="1:17" x14ac:dyDescent="0.2">
      <c r="A45" s="1"/>
      <c r="B45" s="1" t="s">
        <v>52</v>
      </c>
      <c r="C45" s="21">
        <v>0</v>
      </c>
      <c r="D45" s="21">
        <v>0</v>
      </c>
      <c r="E45" s="21">
        <v>0</v>
      </c>
      <c r="F45" s="21">
        <v>0</v>
      </c>
      <c r="G45" s="21">
        <v>2500</v>
      </c>
      <c r="H45" s="21">
        <v>0</v>
      </c>
      <c r="I45" s="21">
        <v>0</v>
      </c>
      <c r="J45" s="21">
        <v>0</v>
      </c>
      <c r="K45" s="21">
        <v>0</v>
      </c>
      <c r="L45" s="21">
        <v>2500</v>
      </c>
      <c r="M45" s="21">
        <v>0</v>
      </c>
      <c r="N45" s="21">
        <v>0</v>
      </c>
      <c r="O45" s="18">
        <f t="shared" si="8"/>
        <v>5000</v>
      </c>
      <c r="P45" s="29">
        <f t="shared" si="9"/>
        <v>2.3208856499640263E-2</v>
      </c>
    </row>
    <row r="46" spans="1:17" x14ac:dyDescent="0.2">
      <c r="A46" s="1"/>
      <c r="B46" s="1" t="s">
        <v>53</v>
      </c>
      <c r="C46" s="21">
        <v>1950</v>
      </c>
      <c r="D46" s="21">
        <v>1950</v>
      </c>
      <c r="E46" s="21">
        <v>1950</v>
      </c>
      <c r="F46" s="21">
        <v>1950</v>
      </c>
      <c r="G46" s="21">
        <v>1950</v>
      </c>
      <c r="H46" s="21">
        <v>1950</v>
      </c>
      <c r="I46" s="21">
        <v>1950</v>
      </c>
      <c r="J46" s="21">
        <v>1950</v>
      </c>
      <c r="K46" s="21">
        <v>1950</v>
      </c>
      <c r="L46" s="21">
        <v>1950</v>
      </c>
      <c r="M46" s="21">
        <v>1950</v>
      </c>
      <c r="N46" s="21">
        <v>1950</v>
      </c>
      <c r="O46" s="18">
        <f t="shared" si="8"/>
        <v>23400</v>
      </c>
      <c r="P46" s="29">
        <f t="shared" si="9"/>
        <v>0.10861744841831643</v>
      </c>
    </row>
    <row r="47" spans="1:17" x14ac:dyDescent="0.2">
      <c r="A47" s="1"/>
      <c r="B47" s="1" t="s">
        <v>54</v>
      </c>
      <c r="C47" s="21">
        <v>185</v>
      </c>
      <c r="D47" s="21">
        <v>150</v>
      </c>
      <c r="E47" s="21">
        <v>225</v>
      </c>
      <c r="F47" s="21">
        <v>145</v>
      </c>
      <c r="G47" s="21">
        <v>145</v>
      </c>
      <c r="H47" s="21">
        <v>145</v>
      </c>
      <c r="I47" s="21">
        <v>145</v>
      </c>
      <c r="J47" s="21">
        <v>145</v>
      </c>
      <c r="K47" s="21">
        <v>145</v>
      </c>
      <c r="L47" s="21">
        <v>6200</v>
      </c>
      <c r="M47" s="21">
        <v>145</v>
      </c>
      <c r="N47" s="21">
        <v>145</v>
      </c>
      <c r="O47" s="18">
        <f t="shared" si="8"/>
        <v>7920</v>
      </c>
      <c r="P47" s="29">
        <f t="shared" si="9"/>
        <v>3.6762828695430176E-2</v>
      </c>
    </row>
    <row r="48" spans="1:17" x14ac:dyDescent="0.2">
      <c r="A48" s="1"/>
      <c r="B48" s="1" t="s">
        <v>55</v>
      </c>
      <c r="C48" s="21">
        <f t="shared" ref="C48:N48" si="12">135+75</f>
        <v>210</v>
      </c>
      <c r="D48" s="21">
        <f t="shared" si="12"/>
        <v>210</v>
      </c>
      <c r="E48" s="21">
        <f t="shared" si="12"/>
        <v>210</v>
      </c>
      <c r="F48" s="21">
        <f t="shared" si="12"/>
        <v>210</v>
      </c>
      <c r="G48" s="21">
        <f t="shared" si="12"/>
        <v>210</v>
      </c>
      <c r="H48" s="21">
        <f t="shared" si="12"/>
        <v>210</v>
      </c>
      <c r="I48" s="21">
        <f t="shared" si="12"/>
        <v>210</v>
      </c>
      <c r="J48" s="21">
        <f t="shared" si="12"/>
        <v>210</v>
      </c>
      <c r="K48" s="21">
        <f t="shared" si="12"/>
        <v>210</v>
      </c>
      <c r="L48" s="21">
        <f t="shared" si="12"/>
        <v>210</v>
      </c>
      <c r="M48" s="21">
        <f t="shared" si="12"/>
        <v>210</v>
      </c>
      <c r="N48" s="21">
        <f t="shared" si="12"/>
        <v>210</v>
      </c>
      <c r="O48" s="18">
        <f t="shared" si="8"/>
        <v>2520</v>
      </c>
      <c r="P48" s="29">
        <f t="shared" si="9"/>
        <v>1.1697263675818692E-2</v>
      </c>
    </row>
    <row r="49" spans="1:16" x14ac:dyDescent="0.2">
      <c r="A49" s="1"/>
      <c r="B49" s="1" t="s">
        <v>56</v>
      </c>
      <c r="C49" s="21">
        <v>0</v>
      </c>
      <c r="D49" s="21">
        <v>0</v>
      </c>
      <c r="E49" s="21">
        <v>1120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1500</v>
      </c>
      <c r="M49" s="21">
        <v>0</v>
      </c>
      <c r="N49" s="21">
        <v>0</v>
      </c>
      <c r="O49" s="18">
        <f t="shared" si="8"/>
        <v>2620</v>
      </c>
      <c r="P49" s="29">
        <f t="shared" si="9"/>
        <v>1.2161440805811498E-2</v>
      </c>
    </row>
    <row r="50" spans="1:16" x14ac:dyDescent="0.2">
      <c r="A50" s="1"/>
      <c r="B50" s="1" t="s">
        <v>57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18">
        <f t="shared" si="8"/>
        <v>0</v>
      </c>
      <c r="P50" s="29">
        <f t="shared" si="9"/>
        <v>0</v>
      </c>
    </row>
    <row r="51" spans="1:16" x14ac:dyDescent="0.2">
      <c r="A51" s="31"/>
      <c r="B51" s="32" t="s">
        <v>58</v>
      </c>
      <c r="C51" s="33">
        <f t="shared" ref="C51:O51" si="13">+SUM(C30:C49)</f>
        <v>17595</v>
      </c>
      <c r="D51" s="33">
        <f t="shared" si="13"/>
        <v>14740</v>
      </c>
      <c r="E51" s="33">
        <f t="shared" si="13"/>
        <v>21065</v>
      </c>
      <c r="F51" s="33">
        <f t="shared" si="13"/>
        <v>18625</v>
      </c>
      <c r="G51" s="33">
        <f t="shared" si="13"/>
        <v>18205</v>
      </c>
      <c r="H51" s="33">
        <f t="shared" si="13"/>
        <v>16230</v>
      </c>
      <c r="I51" s="33">
        <f t="shared" si="13"/>
        <v>17730</v>
      </c>
      <c r="J51" s="33">
        <f t="shared" si="13"/>
        <v>20435</v>
      </c>
      <c r="K51" s="33">
        <f t="shared" si="13"/>
        <v>15905</v>
      </c>
      <c r="L51" s="33">
        <f t="shared" si="13"/>
        <v>28060</v>
      </c>
      <c r="M51" s="33">
        <f t="shared" si="13"/>
        <v>15305</v>
      </c>
      <c r="N51" s="33">
        <f t="shared" si="13"/>
        <v>15305</v>
      </c>
      <c r="O51" s="33">
        <f t="shared" si="13"/>
        <v>219200</v>
      </c>
      <c r="P51" s="29">
        <f t="shared" si="9"/>
        <v>1.0174762689442292</v>
      </c>
    </row>
    <row r="52" spans="1:16" hidden="1" x14ac:dyDescent="0.2">
      <c r="A52" s="1"/>
      <c r="B52" s="1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29"/>
    </row>
    <row r="53" spans="1:16" hidden="1" x14ac:dyDescent="0.2">
      <c r="A53" s="1"/>
      <c r="B53" s="1" t="s">
        <v>59</v>
      </c>
      <c r="C53" s="34">
        <f>C27-C51</f>
        <v>-2576.25</v>
      </c>
      <c r="D53" s="34">
        <f t="shared" ref="D53:N53" si="14">D27-D51</f>
        <v>2871.25</v>
      </c>
      <c r="E53" s="34">
        <f t="shared" si="14"/>
        <v>-6405</v>
      </c>
      <c r="F53" s="34">
        <f t="shared" si="14"/>
        <v>35</v>
      </c>
      <c r="G53" s="34">
        <f t="shared" si="14"/>
        <v>3791.25</v>
      </c>
      <c r="H53" s="34">
        <f t="shared" si="14"/>
        <v>1703.75</v>
      </c>
      <c r="I53" s="34">
        <f t="shared" si="14"/>
        <v>2531.25</v>
      </c>
      <c r="J53" s="34">
        <f t="shared" si="14"/>
        <v>-4396.25</v>
      </c>
      <c r="K53" s="34">
        <f t="shared" si="14"/>
        <v>-910</v>
      </c>
      <c r="L53" s="34">
        <f t="shared" si="14"/>
        <v>-7447.5</v>
      </c>
      <c r="M53" s="34">
        <f t="shared" si="14"/>
        <v>4272.5</v>
      </c>
      <c r="N53" s="34">
        <f t="shared" si="14"/>
        <v>2765</v>
      </c>
      <c r="O53" s="18"/>
      <c r="P53" s="29"/>
    </row>
    <row r="54" spans="1:16" ht="13.5" thickBot="1" x14ac:dyDescent="0.25">
      <c r="A54" s="1"/>
      <c r="B54" s="1" t="s">
        <v>59</v>
      </c>
      <c r="C54" s="35">
        <f>C27-C51</f>
        <v>-2576.25</v>
      </c>
      <c r="D54" s="35">
        <f t="shared" ref="D54:N54" si="15">D27-D51</f>
        <v>2871.25</v>
      </c>
      <c r="E54" s="35">
        <f t="shared" si="15"/>
        <v>-6405</v>
      </c>
      <c r="F54" s="35">
        <f t="shared" si="15"/>
        <v>35</v>
      </c>
      <c r="G54" s="35">
        <f t="shared" si="15"/>
        <v>3791.25</v>
      </c>
      <c r="H54" s="35">
        <f t="shared" si="15"/>
        <v>1703.75</v>
      </c>
      <c r="I54" s="35">
        <f t="shared" si="15"/>
        <v>2531.25</v>
      </c>
      <c r="J54" s="35">
        <f t="shared" si="15"/>
        <v>-4396.25</v>
      </c>
      <c r="K54" s="35">
        <f t="shared" si="15"/>
        <v>-910</v>
      </c>
      <c r="L54" s="35">
        <f t="shared" si="15"/>
        <v>-7447.5</v>
      </c>
      <c r="M54" s="35">
        <f t="shared" si="15"/>
        <v>4272.5</v>
      </c>
      <c r="N54" s="35">
        <f t="shared" si="15"/>
        <v>2765</v>
      </c>
      <c r="O54" s="36"/>
      <c r="P54" s="29" t="s">
        <v>16</v>
      </c>
    </row>
    <row r="55" spans="1:16" ht="13.5" thickTop="1" x14ac:dyDescent="0.2">
      <c r="A55" s="1"/>
      <c r="B55" s="10" t="s">
        <v>60</v>
      </c>
      <c r="C55" s="37">
        <f>C18+C54</f>
        <v>2319.75</v>
      </c>
      <c r="D55" s="37">
        <f t="shared" ref="D55:N55" si="16">D18+D54</f>
        <v>5191</v>
      </c>
      <c r="E55" s="37">
        <f t="shared" si="16"/>
        <v>-1214</v>
      </c>
      <c r="F55" s="37">
        <f t="shared" si="16"/>
        <v>-1179</v>
      </c>
      <c r="G55" s="37">
        <f t="shared" si="16"/>
        <v>2612.25</v>
      </c>
      <c r="H55" s="37">
        <f t="shared" si="16"/>
        <v>4316</v>
      </c>
      <c r="I55" s="37">
        <f t="shared" si="16"/>
        <v>6847.25</v>
      </c>
      <c r="J55" s="37">
        <f t="shared" si="16"/>
        <v>2451</v>
      </c>
      <c r="K55" s="37">
        <f t="shared" si="16"/>
        <v>1541</v>
      </c>
      <c r="L55" s="37">
        <f t="shared" si="16"/>
        <v>-5906.5</v>
      </c>
      <c r="M55" s="37">
        <f t="shared" si="16"/>
        <v>-1634</v>
      </c>
      <c r="N55" s="37">
        <f t="shared" si="16"/>
        <v>1131</v>
      </c>
      <c r="O55" s="38" t="s">
        <v>16</v>
      </c>
      <c r="P55" s="39" t="s">
        <v>16</v>
      </c>
    </row>
    <row r="56" spans="1:16" x14ac:dyDescent="0.2">
      <c r="P56" s="3"/>
    </row>
    <row r="57" spans="1:16" x14ac:dyDescent="0.2">
      <c r="B57" s="40" t="s">
        <v>61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3"/>
    </row>
    <row r="58" spans="1:16" x14ac:dyDescent="0.2">
      <c r="B58" s="41" t="s">
        <v>62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3"/>
    </row>
    <row r="59" spans="1:16" x14ac:dyDescent="0.2">
      <c r="B59" s="41" t="s">
        <v>63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3"/>
    </row>
    <row r="60" spans="1:16" x14ac:dyDescent="0.2">
      <c r="P60" s="3"/>
    </row>
    <row r="61" spans="1:16" x14ac:dyDescent="0.2">
      <c r="P61" s="3"/>
    </row>
    <row r="62" spans="1:16" x14ac:dyDescent="0.2">
      <c r="P62" s="3"/>
    </row>
    <row r="63" spans="1:16" x14ac:dyDescent="0.2">
      <c r="P63" s="3"/>
    </row>
    <row r="64" spans="1:16" x14ac:dyDescent="0.2">
      <c r="P64" s="3"/>
    </row>
    <row r="65" spans="16:16" x14ac:dyDescent="0.2">
      <c r="P65" s="3"/>
    </row>
    <row r="66" spans="16:16" x14ac:dyDescent="0.2">
      <c r="P66" s="3"/>
    </row>
    <row r="67" spans="16:16" x14ac:dyDescent="0.2">
      <c r="P67" s="3"/>
    </row>
    <row r="68" spans="16:16" x14ac:dyDescent="0.2">
      <c r="P68" s="3"/>
    </row>
    <row r="69" spans="16:16" x14ac:dyDescent="0.2">
      <c r="P69" s="3"/>
    </row>
    <row r="70" spans="16:16" x14ac:dyDescent="0.2">
      <c r="P70" s="3"/>
    </row>
    <row r="71" spans="16:16" x14ac:dyDescent="0.2">
      <c r="P71" s="3"/>
    </row>
    <row r="72" spans="16:16" x14ac:dyDescent="0.2">
      <c r="P72" s="3"/>
    </row>
    <row r="73" spans="16:16" x14ac:dyDescent="0.2">
      <c r="P73" s="3"/>
    </row>
    <row r="74" spans="16:16" x14ac:dyDescent="0.2">
      <c r="P74" s="3"/>
    </row>
    <row r="75" spans="16:16" x14ac:dyDescent="0.2">
      <c r="P75" s="3"/>
    </row>
    <row r="76" spans="16:16" x14ac:dyDescent="0.2">
      <c r="P76" s="3"/>
    </row>
    <row r="77" spans="16:16" x14ac:dyDescent="0.2">
      <c r="P77" s="3"/>
    </row>
    <row r="78" spans="16:16" x14ac:dyDescent="0.2">
      <c r="P78" s="3"/>
    </row>
    <row r="79" spans="16:16" x14ac:dyDescent="0.2">
      <c r="P79" s="3"/>
    </row>
    <row r="80" spans="16:16" x14ac:dyDescent="0.2">
      <c r="P80" s="3"/>
    </row>
    <row r="81" spans="16:16" x14ac:dyDescent="0.2">
      <c r="P81" s="3"/>
    </row>
    <row r="82" spans="16:16" x14ac:dyDescent="0.2">
      <c r="P82" s="3"/>
    </row>
  </sheetData>
  <mergeCells count="3">
    <mergeCell ref="B57:O57"/>
    <mergeCell ref="B58:O58"/>
    <mergeCell ref="B59:O59"/>
  </mergeCells>
  <hyperlinks>
    <hyperlink ref="B57" r:id="rId1" display="http://www.firstchildrensfinance.org/"/>
  </hyperlinks>
  <pageMargins left="0.17" right="0.17" top="0.73" bottom="0.17" header="0.27" footer="0.17"/>
  <pageSetup scale="68" fitToWidth="0" fitToHeight="0" orientation="landscape" r:id="rId2"/>
  <headerFooter alignWithMargins="0">
    <oddHeader>&amp;C&amp;"Arial,Bold"&amp;14&amp;A
Our Friends Child Care Center
Cash Flow Projections - 1/2013 through 12/2013</oddHeader>
    <oddFooter>&amp;L&amp;G&amp;RRev. 6/13</oddFooter>
  </headerFooter>
  <colBreaks count="1" manualBreakCount="1">
    <brk id="15" max="51" man="1"/>
  </col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Sample - Bi-Weekly Payroll</vt:lpstr>
      <vt:lpstr>Sheet1</vt:lpstr>
      <vt:lpstr>'Sample - Bi-Weekly Payroll'!Print_Area</vt:lpstr>
      <vt:lpstr>'Sample - Bi-Weekly Payroll'!Print_Titles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</dc:creator>
  <cp:lastModifiedBy>VITA Program</cp:lastModifiedBy>
  <cp:lastPrinted>2015-12-02T17:38:53Z</cp:lastPrinted>
  <dcterms:created xsi:type="dcterms:W3CDTF">2015-11-28T14:01:11Z</dcterms:created>
  <dcterms:modified xsi:type="dcterms:W3CDTF">2020-03-23T17:58:25Z</dcterms:modified>
</cp:coreProperties>
</file>